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4955" windowHeight="8895" activeTab="2"/>
  </bookViews>
  <sheets>
    <sheet name="Balance Sheet" sheetId="1" r:id="rId1"/>
    <sheet name="P &amp; L Income" sheetId="2" r:id="rId2"/>
    <sheet name="P &amp; L Expenditure" sheetId="3" r:id="rId3"/>
    <sheet name="Zones" sheetId="4" r:id="rId4"/>
  </sheets>
  <calcPr calcId="145621"/>
</workbook>
</file>

<file path=xl/calcChain.xml><?xml version="1.0" encoding="utf-8"?>
<calcChain xmlns="http://schemas.openxmlformats.org/spreadsheetml/2006/main">
  <c r="G12" i="4" l="1"/>
  <c r="G29" i="4"/>
  <c r="E7" i="1" l="1"/>
  <c r="E9" i="1"/>
  <c r="D18" i="3" l="1"/>
  <c r="D17" i="3"/>
  <c r="C29" i="4" l="1"/>
  <c r="D11" i="3" l="1"/>
  <c r="D10" i="3" l="1"/>
  <c r="D8" i="3"/>
  <c r="D10" i="2"/>
  <c r="D8" i="2"/>
  <c r="D35" i="2"/>
  <c r="D25" i="2"/>
  <c r="D34" i="2"/>
  <c r="D24" i="2"/>
  <c r="D25" i="3"/>
  <c r="D24" i="3"/>
  <c r="F25" i="3" l="1"/>
  <c r="F17" i="3"/>
  <c r="F16" i="3"/>
  <c r="F13" i="3"/>
  <c r="F8" i="3"/>
  <c r="F7" i="3"/>
  <c r="F36" i="3" s="1"/>
  <c r="F35" i="2"/>
  <c r="F25" i="2"/>
  <c r="F24" i="2"/>
  <c r="F10" i="2"/>
  <c r="H67" i="1"/>
  <c r="H56" i="1"/>
  <c r="H37" i="1"/>
  <c r="H40" i="1" s="1"/>
  <c r="H34" i="1"/>
  <c r="H29" i="1"/>
  <c r="H25" i="1"/>
  <c r="I10" i="1"/>
  <c r="I69" i="1" s="1"/>
  <c r="H58" i="1" l="1"/>
  <c r="H69" i="1" s="1"/>
  <c r="C12" i="4" l="1"/>
  <c r="F47" i="2" l="1"/>
  <c r="D56" i="1"/>
  <c r="D47" i="2"/>
  <c r="D25" i="1"/>
  <c r="D29" i="1"/>
  <c r="D34" i="1"/>
  <c r="D67" i="1"/>
  <c r="D58" i="1" l="1"/>
  <c r="D69" i="1"/>
  <c r="E10" i="1"/>
  <c r="E69" i="1" s="1"/>
  <c r="F39" i="3"/>
  <c r="D36" i="3"/>
  <c r="D37" i="3" s="1"/>
  <c r="D39" i="3" l="1"/>
</calcChain>
</file>

<file path=xl/sharedStrings.xml><?xml version="1.0" encoding="utf-8"?>
<sst xmlns="http://schemas.openxmlformats.org/spreadsheetml/2006/main" count="165" uniqueCount="132">
  <si>
    <t>INCOME</t>
  </si>
  <si>
    <t>EXPENDITURE</t>
  </si>
  <si>
    <t>World individual candidates</t>
  </si>
  <si>
    <t>World individual semifinal</t>
  </si>
  <si>
    <t>World individual preliminary</t>
  </si>
  <si>
    <t>World individual 7 player</t>
  </si>
  <si>
    <t>World individual 11 player</t>
  </si>
  <si>
    <t>Thematic</t>
  </si>
  <si>
    <t>Master Norm</t>
  </si>
  <si>
    <t>Grand Master Norm</t>
  </si>
  <si>
    <t xml:space="preserve">Champions League </t>
  </si>
  <si>
    <t xml:space="preserve">Invitation Tmts Cat.I-III  </t>
  </si>
  <si>
    <t xml:space="preserve">Invitation Tmts Cat.IV-VI </t>
  </si>
  <si>
    <t xml:space="preserve">Invitation Tmts Cat.VII-XIII </t>
  </si>
  <si>
    <t xml:space="preserve">Invitation Tmts Cat.XIV+  </t>
  </si>
  <si>
    <t xml:space="preserve">Invitation Team Tmts. </t>
  </si>
  <si>
    <t>Other Income</t>
  </si>
  <si>
    <t>Bank Interest</t>
  </si>
  <si>
    <t>Officials</t>
  </si>
  <si>
    <t>Congress Allowances</t>
  </si>
  <si>
    <t>World Tourn. Office</t>
  </si>
  <si>
    <t>Thematic Tourn. Office</t>
  </si>
  <si>
    <t>DE Rebates to NF's</t>
  </si>
  <si>
    <t>Rating Costs</t>
  </si>
  <si>
    <t>Trophies, Medals &amp; Books</t>
  </si>
  <si>
    <t>Other expenditure</t>
  </si>
  <si>
    <t>Exchange Differences</t>
  </si>
  <si>
    <t>Bank Charges</t>
  </si>
  <si>
    <t>Surplus/Deficit</t>
  </si>
  <si>
    <t>Capital</t>
  </si>
  <si>
    <t>Accumulated Fund</t>
  </si>
  <si>
    <t>Profit &amp; Loss</t>
  </si>
  <si>
    <t>Net Assets</t>
  </si>
  <si>
    <t>Intangible Assets</t>
  </si>
  <si>
    <t>Sub-Total - Net Intangible Assets</t>
  </si>
  <si>
    <t>Sub-Total - Capital</t>
  </si>
  <si>
    <t>Investments</t>
  </si>
  <si>
    <t>Sub-Total - Investments</t>
  </si>
  <si>
    <t>Stocks</t>
  </si>
  <si>
    <t>Medals</t>
  </si>
  <si>
    <t>Prizes</t>
  </si>
  <si>
    <t>Sub-Total - Stocks</t>
  </si>
  <si>
    <t>Receivables</t>
  </si>
  <si>
    <t>Member Federations</t>
  </si>
  <si>
    <t>ICCF Zones</t>
  </si>
  <si>
    <t>Sub-Total - Receivables</t>
  </si>
  <si>
    <t>Liabilities</t>
  </si>
  <si>
    <t>Suppliers</t>
  </si>
  <si>
    <t>Tournament Directors</t>
  </si>
  <si>
    <t>Sub-Total - Net Current Assets</t>
  </si>
  <si>
    <t>Bank Accounts</t>
  </si>
  <si>
    <t>RBS Perth Scotland</t>
  </si>
  <si>
    <t>Sub-Total - Bank Accounts</t>
  </si>
  <si>
    <t>TOTAL</t>
  </si>
  <si>
    <t>Olympiads</t>
  </si>
  <si>
    <t>Veterans World Cup</t>
  </si>
  <si>
    <t>Junior World Cup</t>
  </si>
  <si>
    <t>World Cup</t>
  </si>
  <si>
    <t>DE Fees Refunded &amp; Other Adj.</t>
  </si>
  <si>
    <t>Congress - Payment to Organisers</t>
  </si>
  <si>
    <t>Congress - Other Expenditure</t>
  </si>
  <si>
    <t>Debt Written Off</t>
  </si>
  <si>
    <t>Allowance for Bad Debts</t>
  </si>
  <si>
    <t>Creditors Written Off</t>
  </si>
  <si>
    <t>Credit Lyonnais - Current</t>
  </si>
  <si>
    <t>Credit Lyonnais - Savings</t>
  </si>
  <si>
    <t>Portfolio at Credit Lyonnais</t>
  </si>
  <si>
    <t>Membership</t>
  </si>
  <si>
    <t>Congress - Banquet</t>
  </si>
  <si>
    <t>Other Meetings</t>
  </si>
  <si>
    <t>Prizes Deferred</t>
  </si>
  <si>
    <t>Appreciation of Investments</t>
  </si>
  <si>
    <t>Deferred Revenues</t>
  </si>
  <si>
    <t>Fees - Legal &amp; Professional</t>
  </si>
  <si>
    <t>Support to Zone 4 (free entries)</t>
  </si>
  <si>
    <t>ICCF Webserver Open</t>
  </si>
  <si>
    <t>Chess 960</t>
  </si>
  <si>
    <t>Chess 960 World Cup</t>
  </si>
  <si>
    <t>ICCF EU</t>
  </si>
  <si>
    <t>Sub-Total - Liabilities</t>
  </si>
  <si>
    <t>PayPal FRA</t>
  </si>
  <si>
    <t>2013 - Euros</t>
  </si>
  <si>
    <t>DE Rebates - Zone 1</t>
  </si>
  <si>
    <t>DE Rebates - Zone 3</t>
  </si>
  <si>
    <t>Server Games - National Federations</t>
  </si>
  <si>
    <t>Server Games - Zone 1</t>
  </si>
  <si>
    <t>Server Games - Zone 3</t>
  </si>
  <si>
    <t>Zone 1 Individual Events</t>
  </si>
  <si>
    <t>Zone 3 Individual Events</t>
  </si>
  <si>
    <t>International Open Tournaments</t>
  </si>
  <si>
    <t>ICCF Marketing</t>
  </si>
  <si>
    <t>Adjustment from Previous Years</t>
  </si>
  <si>
    <t>Donations</t>
  </si>
  <si>
    <t>Interest for Late Payment of Fees</t>
  </si>
  <si>
    <t>Server Games - Zone 2</t>
  </si>
  <si>
    <t>Server Games - Zone 4</t>
  </si>
  <si>
    <t>Prepayments</t>
  </si>
  <si>
    <t>Congress 2014</t>
  </si>
  <si>
    <t>Zone 1</t>
  </si>
  <si>
    <t>Zone 2</t>
  </si>
  <si>
    <t>Zone 3</t>
  </si>
  <si>
    <t>Zone 4</t>
  </si>
  <si>
    <t>No. of WS games</t>
  </si>
  <si>
    <t>Refunded to Zones</t>
  </si>
  <si>
    <t>-</t>
  </si>
  <si>
    <t>No. of new WS events</t>
  </si>
  <si>
    <t>No. of Direct Entries</t>
  </si>
  <si>
    <t>Variations caused by fluctuations in Fees imposed by PayPal</t>
  </si>
  <si>
    <t>Entry Fees paid via PayPal</t>
  </si>
  <si>
    <t>Accounts Payable Member Federations</t>
  </si>
  <si>
    <t>Balance Sheet as at 31st December 2014</t>
  </si>
  <si>
    <t>2014 - Euros</t>
  </si>
  <si>
    <t>Profit and Loss Account for the year ended 31st December 2014</t>
  </si>
  <si>
    <t>Sub-Total - Prepayments</t>
  </si>
  <si>
    <t>Webserver Development 2004</t>
  </si>
  <si>
    <t>Depreciation Webserver</t>
  </si>
  <si>
    <t>Webserver Development 2005</t>
  </si>
  <si>
    <t>Webserver Development 2006</t>
  </si>
  <si>
    <t>Webserver Development 2007</t>
  </si>
  <si>
    <t>Webserver Development 2008</t>
  </si>
  <si>
    <t>Webserver Development 2009</t>
  </si>
  <si>
    <t>Webserver Development 2010</t>
  </si>
  <si>
    <t>Webserver Development 2011</t>
  </si>
  <si>
    <t>Webserver Development 2012</t>
  </si>
  <si>
    <t>Webserver Development 2013</t>
  </si>
  <si>
    <t>Webserver Development 2014</t>
  </si>
  <si>
    <t>Server Testing</t>
  </si>
  <si>
    <t>Webserver Depreciation</t>
  </si>
  <si>
    <t>Webserver Maintenance</t>
  </si>
  <si>
    <t>Zones Summary 2014</t>
  </si>
  <si>
    <t>ICCF Congress 2014</t>
  </si>
  <si>
    <t>Zones Summary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</si>
</sst>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€-2]\ 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64" fontId="0" fillId="0" borderId="0" xfId="0" applyNumberFormat="1"/>
    <xf numFmtId="164" fontId="4" fillId="0" borderId="0" xfId="0" applyNumberFormat="1" applyFont="1"/>
    <xf numFmtId="0" fontId="0" fillId="0" borderId="0" xfId="0" applyBorder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ill="1"/>
    <xf numFmtId="164" fontId="2" fillId="0" borderId="0" xfId="0" applyNumberFormat="1" applyFont="1" applyFill="1"/>
    <xf numFmtId="164" fontId="2" fillId="0" borderId="1" xfId="0" applyNumberFormat="1" applyFont="1" applyFill="1" applyBorder="1"/>
    <xf numFmtId="0" fontId="2" fillId="0" borderId="0" xfId="0" applyFont="1" applyFill="1"/>
    <xf numFmtId="0" fontId="0" fillId="0" borderId="0" xfId="0" applyFill="1"/>
    <xf numFmtId="0" fontId="6" fillId="0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164" fontId="0" fillId="0" borderId="2" xfId="0" applyNumberFormat="1" applyFill="1" applyBorder="1"/>
    <xf numFmtId="164" fontId="0" fillId="0" borderId="3" xfId="0" applyNumberFormat="1" applyFill="1" applyBorder="1"/>
    <xf numFmtId="164" fontId="4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Fill="1"/>
    <xf numFmtId="0" fontId="8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3" xfId="0" applyNumberFormat="1" applyBorder="1"/>
    <xf numFmtId="3" fontId="0" fillId="0" borderId="0" xfId="0" applyNumberFormat="1"/>
    <xf numFmtId="0" fontId="9" fillId="0" borderId="0" xfId="0" applyFont="1"/>
    <xf numFmtId="164" fontId="0" fillId="0" borderId="0" xfId="0" applyNumberFormat="1" applyFill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right" vertical="center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pane ySplit="5" topLeftCell="A27" activePane="bottomLeft" state="frozen"/>
      <selection pane="bottomLeft" activeCell="E55" sqref="E55"/>
    </sheetView>
  </sheetViews>
  <sheetFormatPr defaultRowHeight="12.75" x14ac:dyDescent="0.2"/>
  <cols>
    <col min="1" max="1" width="4.7109375" customWidth="1"/>
    <col min="2" max="2" width="41.28515625" bestFit="1" customWidth="1"/>
    <col min="3" max="3" width="5" customWidth="1"/>
    <col min="4" max="4" width="12.7109375" style="7" customWidth="1"/>
    <col min="5" max="5" width="12.7109375" style="2" customWidth="1"/>
    <col min="6" max="6" width="9.42578125" style="2" customWidth="1"/>
    <col min="8" max="8" width="11.28515625" style="2" bestFit="1" customWidth="1"/>
    <col min="9" max="9" width="10.7109375" style="2" bestFit="1" customWidth="1"/>
  </cols>
  <sheetData>
    <row r="1" spans="1:9" ht="15.75" x14ac:dyDescent="0.25">
      <c r="A1" s="36" t="s">
        <v>110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C2" s="2"/>
    </row>
    <row r="3" spans="1:9" ht="15.75" x14ac:dyDescent="0.25">
      <c r="A3" s="36"/>
      <c r="B3" s="36"/>
      <c r="C3" s="2"/>
    </row>
    <row r="4" spans="1:9" x14ac:dyDescent="0.2">
      <c r="C4" s="3"/>
      <c r="D4" s="37" t="s">
        <v>111</v>
      </c>
      <c r="E4" s="37"/>
      <c r="F4" s="3"/>
      <c r="H4" s="37" t="s">
        <v>81</v>
      </c>
      <c r="I4" s="37"/>
    </row>
    <row r="5" spans="1:9" x14ac:dyDescent="0.2">
      <c r="D5" s="34" t="s">
        <v>32</v>
      </c>
      <c r="E5" s="6" t="s">
        <v>29</v>
      </c>
      <c r="F5" s="6"/>
      <c r="H5" s="6" t="s">
        <v>32</v>
      </c>
      <c r="I5" s="6" t="s">
        <v>29</v>
      </c>
    </row>
    <row r="6" spans="1:9" x14ac:dyDescent="0.2">
      <c r="B6" s="1" t="s">
        <v>29</v>
      </c>
    </row>
    <row r="7" spans="1:9" x14ac:dyDescent="0.2">
      <c r="B7" t="s">
        <v>30</v>
      </c>
      <c r="E7" s="7">
        <f>186746.22+88442.38-E8-E9</f>
        <v>306773.67</v>
      </c>
      <c r="I7" s="7">
        <v>283149.29000000004</v>
      </c>
    </row>
    <row r="8" spans="1:9" x14ac:dyDescent="0.2">
      <c r="B8" t="s">
        <v>71</v>
      </c>
      <c r="E8" s="7">
        <v>6400.04</v>
      </c>
      <c r="I8" s="7">
        <v>4984.7199999999975</v>
      </c>
    </row>
    <row r="9" spans="1:9" x14ac:dyDescent="0.2">
      <c r="B9" t="s">
        <v>31</v>
      </c>
      <c r="E9" s="7">
        <f>-35059.7-2925.41</f>
        <v>-37985.11</v>
      </c>
      <c r="I9" s="7">
        <v>25039.7</v>
      </c>
    </row>
    <row r="10" spans="1:9" x14ac:dyDescent="0.2">
      <c r="B10" s="1" t="s">
        <v>35</v>
      </c>
      <c r="E10" s="8">
        <f>SUM(E7:E9)</f>
        <v>275188.59999999998</v>
      </c>
      <c r="I10" s="8">
        <f>SUM(I7:I9)</f>
        <v>313173.71000000002</v>
      </c>
    </row>
    <row r="12" spans="1:9" x14ac:dyDescent="0.2">
      <c r="B12" s="10" t="s">
        <v>33</v>
      </c>
    </row>
    <row r="13" spans="1:9" x14ac:dyDescent="0.2">
      <c r="B13" s="13" t="s">
        <v>114</v>
      </c>
      <c r="D13" s="7">
        <v>81917.05</v>
      </c>
      <c r="H13" s="2">
        <v>81917.05</v>
      </c>
    </row>
    <row r="14" spans="1:9" x14ac:dyDescent="0.2">
      <c r="B14" s="13" t="s">
        <v>116</v>
      </c>
      <c r="D14" s="7">
        <v>19415.03</v>
      </c>
      <c r="H14" s="2">
        <v>19415.03</v>
      </c>
    </row>
    <row r="15" spans="1:9" x14ac:dyDescent="0.2">
      <c r="B15" s="13" t="s">
        <v>117</v>
      </c>
      <c r="D15" s="7">
        <v>12189.19</v>
      </c>
      <c r="H15" s="2">
        <v>12189.19</v>
      </c>
    </row>
    <row r="16" spans="1:9" x14ac:dyDescent="0.2">
      <c r="B16" s="13" t="s">
        <v>118</v>
      </c>
      <c r="D16" s="7">
        <v>5071.68</v>
      </c>
      <c r="H16" s="2">
        <v>5071.68</v>
      </c>
    </row>
    <row r="17" spans="2:9" x14ac:dyDescent="0.2">
      <c r="B17" s="13" t="s">
        <v>119</v>
      </c>
      <c r="D17" s="7">
        <v>4667.8599999999997</v>
      </c>
      <c r="H17" s="2">
        <v>4667.8599999999997</v>
      </c>
    </row>
    <row r="18" spans="2:9" x14ac:dyDescent="0.2">
      <c r="B18" s="13" t="s">
        <v>120</v>
      </c>
      <c r="D18" s="7">
        <v>4632.37</v>
      </c>
      <c r="H18" s="2">
        <v>4632.37</v>
      </c>
    </row>
    <row r="19" spans="2:9" x14ac:dyDescent="0.2">
      <c r="B19" s="13" t="s">
        <v>121</v>
      </c>
      <c r="D19" s="7">
        <v>8332.5</v>
      </c>
      <c r="H19" s="2">
        <v>8332.5</v>
      </c>
    </row>
    <row r="20" spans="2:9" x14ac:dyDescent="0.2">
      <c r="B20" s="13" t="s">
        <v>122</v>
      </c>
      <c r="D20" s="7">
        <v>21353.75</v>
      </c>
      <c r="H20" s="2">
        <v>21353.75</v>
      </c>
    </row>
    <row r="21" spans="2:9" x14ac:dyDescent="0.2">
      <c r="B21" s="13" t="s">
        <v>123</v>
      </c>
      <c r="D21" s="7">
        <v>11563.75</v>
      </c>
      <c r="H21" s="2">
        <v>11563.75</v>
      </c>
    </row>
    <row r="22" spans="2:9" x14ac:dyDescent="0.2">
      <c r="B22" s="13" t="s">
        <v>124</v>
      </c>
      <c r="D22" s="7">
        <v>23003.75</v>
      </c>
      <c r="H22" s="2">
        <v>23003.75</v>
      </c>
    </row>
    <row r="23" spans="2:9" x14ac:dyDescent="0.2">
      <c r="B23" s="13" t="s">
        <v>125</v>
      </c>
      <c r="D23" s="7">
        <v>18510</v>
      </c>
      <c r="H23" s="2">
        <v>0</v>
      </c>
    </row>
    <row r="24" spans="2:9" x14ac:dyDescent="0.2">
      <c r="B24" s="13" t="s">
        <v>115</v>
      </c>
      <c r="D24" s="7">
        <v>-173150.43</v>
      </c>
      <c r="H24" s="2">
        <v>-156597.68</v>
      </c>
    </row>
    <row r="25" spans="2:9" x14ac:dyDescent="0.2">
      <c r="B25" s="10" t="s">
        <v>34</v>
      </c>
      <c r="D25" s="8">
        <f>SUM(D13:D24)</f>
        <v>37506.5</v>
      </c>
      <c r="E25" s="5"/>
      <c r="H25" s="5">
        <f>SUM(H13:H24)</f>
        <v>35549.25</v>
      </c>
      <c r="I25" s="5"/>
    </row>
    <row r="26" spans="2:9" x14ac:dyDescent="0.2">
      <c r="B26" s="11"/>
    </row>
    <row r="27" spans="2:9" x14ac:dyDescent="0.2">
      <c r="B27" s="10" t="s">
        <v>36</v>
      </c>
    </row>
    <row r="28" spans="2:9" x14ac:dyDescent="0.2">
      <c r="B28" s="12" t="s">
        <v>66</v>
      </c>
      <c r="D28" s="7">
        <v>30289.91</v>
      </c>
      <c r="H28" s="2">
        <v>23889.87</v>
      </c>
    </row>
    <row r="29" spans="2:9" x14ac:dyDescent="0.2">
      <c r="B29" s="10" t="s">
        <v>37</v>
      </c>
      <c r="D29" s="8">
        <f>SUM(D28:D28)</f>
        <v>30289.91</v>
      </c>
      <c r="E29" s="5"/>
      <c r="H29" s="5">
        <f>SUM(H28:H28)</f>
        <v>23889.87</v>
      </c>
      <c r="I29" s="5"/>
    </row>
    <row r="30" spans="2:9" x14ac:dyDescent="0.2">
      <c r="B30" s="11"/>
    </row>
    <row r="31" spans="2:9" x14ac:dyDescent="0.2">
      <c r="B31" s="10" t="s">
        <v>38</v>
      </c>
    </row>
    <row r="32" spans="2:9" x14ac:dyDescent="0.2">
      <c r="B32" s="11" t="s">
        <v>39</v>
      </c>
      <c r="D32" s="7">
        <v>1506.27</v>
      </c>
      <c r="H32" s="2">
        <v>1506.27</v>
      </c>
    </row>
    <row r="33" spans="2:8" x14ac:dyDescent="0.2">
      <c r="B33" s="12" t="s">
        <v>40</v>
      </c>
      <c r="D33" s="7">
        <v>3874.41</v>
      </c>
      <c r="H33" s="2">
        <v>3874.41</v>
      </c>
    </row>
    <row r="34" spans="2:8" x14ac:dyDescent="0.2">
      <c r="B34" s="10" t="s">
        <v>41</v>
      </c>
      <c r="D34" s="8">
        <f>SUM(D32:D33)</f>
        <v>5380.68</v>
      </c>
      <c r="H34" s="8">
        <f>SUM(H32:H33)</f>
        <v>5380.68</v>
      </c>
    </row>
    <row r="35" spans="2:8" x14ac:dyDescent="0.2">
      <c r="B35" s="11"/>
    </row>
    <row r="36" spans="2:8" x14ac:dyDescent="0.2">
      <c r="B36" s="10" t="s">
        <v>42</v>
      </c>
    </row>
    <row r="37" spans="2:8" x14ac:dyDescent="0.2">
      <c r="B37" s="11" t="s">
        <v>43</v>
      </c>
      <c r="D37" s="35">
        <v>38733.65</v>
      </c>
      <c r="H37" s="38">
        <f>53856.86-266.04</f>
        <v>53590.82</v>
      </c>
    </row>
    <row r="38" spans="2:8" x14ac:dyDescent="0.2">
      <c r="B38" s="11" t="s">
        <v>44</v>
      </c>
      <c r="D38" s="35"/>
      <c r="H38" s="39"/>
    </row>
    <row r="39" spans="2:8" hidden="1" x14ac:dyDescent="0.2">
      <c r="B39" s="11" t="s">
        <v>62</v>
      </c>
      <c r="D39" s="33">
        <v>0</v>
      </c>
      <c r="H39" s="31">
        <v>0</v>
      </c>
    </row>
    <row r="40" spans="2:8" x14ac:dyDescent="0.2">
      <c r="B40" s="10" t="s">
        <v>45</v>
      </c>
      <c r="D40" s="8">
        <v>38733.65</v>
      </c>
      <c r="H40" s="8">
        <f>SUM(H37:H39)</f>
        <v>53590.82</v>
      </c>
    </row>
    <row r="41" spans="2:8" x14ac:dyDescent="0.2">
      <c r="B41" s="10"/>
      <c r="D41" s="8"/>
      <c r="H41" s="8"/>
    </row>
    <row r="42" spans="2:8" x14ac:dyDescent="0.2">
      <c r="B42" s="10" t="s">
        <v>96</v>
      </c>
      <c r="D42" s="8"/>
      <c r="H42" s="8"/>
    </row>
    <row r="43" spans="2:8" x14ac:dyDescent="0.2">
      <c r="B43" s="12" t="s">
        <v>97</v>
      </c>
      <c r="D43" s="24">
        <v>0</v>
      </c>
      <c r="H43" s="24">
        <v>6754.36</v>
      </c>
    </row>
    <row r="44" spans="2:8" x14ac:dyDescent="0.2">
      <c r="B44" s="13" t="s">
        <v>69</v>
      </c>
      <c r="D44" s="24">
        <v>543.66</v>
      </c>
      <c r="H44" s="24">
        <v>0</v>
      </c>
    </row>
    <row r="45" spans="2:8" x14ac:dyDescent="0.2">
      <c r="B45" s="12"/>
      <c r="D45" s="24"/>
      <c r="H45" s="24"/>
    </row>
    <row r="46" spans="2:8" x14ac:dyDescent="0.2">
      <c r="B46" s="10" t="s">
        <v>113</v>
      </c>
      <c r="D46" s="8">
        <v>543.66</v>
      </c>
      <c r="H46" s="8">
        <v>6754.36</v>
      </c>
    </row>
    <row r="47" spans="2:8" x14ac:dyDescent="0.2">
      <c r="B47" s="10"/>
      <c r="D47" s="8"/>
      <c r="H47" s="8"/>
    </row>
    <row r="48" spans="2:8" x14ac:dyDescent="0.2">
      <c r="B48" s="10" t="s">
        <v>46</v>
      </c>
    </row>
    <row r="49" spans="2:8" x14ac:dyDescent="0.2">
      <c r="B49" s="11" t="s">
        <v>47</v>
      </c>
      <c r="D49" s="7">
        <v>-1606.81</v>
      </c>
      <c r="H49" s="2">
        <v>-1730.56</v>
      </c>
    </row>
    <row r="50" spans="2:8" x14ac:dyDescent="0.2">
      <c r="B50" s="11" t="s">
        <v>18</v>
      </c>
      <c r="D50" s="7">
        <v>-350.91</v>
      </c>
      <c r="H50" s="2">
        <v>-544.9</v>
      </c>
    </row>
    <row r="51" spans="2:8" x14ac:dyDescent="0.2">
      <c r="B51" s="11" t="s">
        <v>48</v>
      </c>
      <c r="D51" s="7">
        <v>-530.98</v>
      </c>
      <c r="H51" s="2">
        <v>-431.88</v>
      </c>
    </row>
    <row r="52" spans="2:8" x14ac:dyDescent="0.2">
      <c r="B52" s="11" t="s">
        <v>130</v>
      </c>
      <c r="D52" s="7">
        <v>-2175.41</v>
      </c>
      <c r="H52" s="2">
        <v>0</v>
      </c>
    </row>
    <row r="53" spans="2:8" x14ac:dyDescent="0.2">
      <c r="B53" s="11" t="s">
        <v>78</v>
      </c>
      <c r="D53" s="7">
        <v>-748.85</v>
      </c>
      <c r="H53" s="2">
        <v>-5507.84</v>
      </c>
    </row>
    <row r="54" spans="2:8" x14ac:dyDescent="0.2">
      <c r="B54" s="11" t="s">
        <v>70</v>
      </c>
      <c r="D54" s="7">
        <v>-33914.36</v>
      </c>
      <c r="H54" s="2">
        <v>-21548.36</v>
      </c>
    </row>
    <row r="55" spans="2:8" x14ac:dyDescent="0.2">
      <c r="B55" s="19" t="s">
        <v>109</v>
      </c>
      <c r="D55" s="33">
        <v>-3352.29</v>
      </c>
      <c r="H55" s="31">
        <v>-2565.66</v>
      </c>
    </row>
    <row r="56" spans="2:8" x14ac:dyDescent="0.2">
      <c r="B56" s="20" t="s">
        <v>79</v>
      </c>
      <c r="D56" s="21">
        <f>SUM(D49:D55)</f>
        <v>-42679.61</v>
      </c>
      <c r="H56" s="21">
        <f>SUM(H49:H55)</f>
        <v>-32329.200000000001</v>
      </c>
    </row>
    <row r="57" spans="2:8" x14ac:dyDescent="0.2">
      <c r="B57" s="12"/>
      <c r="H57" s="7"/>
    </row>
    <row r="58" spans="2:8" x14ac:dyDescent="0.2">
      <c r="B58" s="10" t="s">
        <v>49</v>
      </c>
      <c r="D58" s="8">
        <f>D34+D40+D46+D56</f>
        <v>1978.3800000000047</v>
      </c>
      <c r="H58" s="8">
        <f>H34+H40+H46+H56</f>
        <v>33396.660000000003</v>
      </c>
    </row>
    <row r="59" spans="2:8" x14ac:dyDescent="0.2">
      <c r="B59" s="10"/>
      <c r="D59" s="8"/>
      <c r="H59" s="8"/>
    </row>
    <row r="60" spans="2:8" ht="12.75" hidden="1" customHeight="1" x14ac:dyDescent="0.2">
      <c r="B60" s="10" t="s">
        <v>72</v>
      </c>
      <c r="D60" s="8">
        <v>0</v>
      </c>
      <c r="H60" s="8">
        <v>0</v>
      </c>
    </row>
    <row r="61" spans="2:8" ht="12.75" hidden="1" customHeight="1" x14ac:dyDescent="0.2">
      <c r="B61" s="11"/>
    </row>
    <row r="62" spans="2:8" x14ac:dyDescent="0.2">
      <c r="B62" s="10" t="s">
        <v>50</v>
      </c>
    </row>
    <row r="63" spans="2:8" x14ac:dyDescent="0.2">
      <c r="B63" s="12" t="s">
        <v>64</v>
      </c>
      <c r="D63" s="7">
        <v>3476.89</v>
      </c>
      <c r="H63" s="2">
        <v>5657.46</v>
      </c>
    </row>
    <row r="64" spans="2:8" x14ac:dyDescent="0.2">
      <c r="B64" s="12" t="s">
        <v>65</v>
      </c>
      <c r="D64" s="7">
        <v>189294.74</v>
      </c>
      <c r="H64" s="2">
        <v>209494.17</v>
      </c>
    </row>
    <row r="65" spans="2:9" x14ac:dyDescent="0.2">
      <c r="B65" s="12" t="s">
        <v>80</v>
      </c>
      <c r="D65" s="7">
        <v>642.53</v>
      </c>
      <c r="H65" s="2">
        <v>1254.4100000000001</v>
      </c>
    </row>
    <row r="66" spans="2:9" x14ac:dyDescent="0.2">
      <c r="B66" s="12" t="s">
        <v>51</v>
      </c>
      <c r="D66" s="7">
        <v>11999.65</v>
      </c>
      <c r="H66" s="2">
        <v>3931.89</v>
      </c>
    </row>
    <row r="67" spans="2:9" x14ac:dyDescent="0.2">
      <c r="B67" s="10" t="s">
        <v>52</v>
      </c>
      <c r="D67" s="8">
        <f>SUM(D63:D66)</f>
        <v>205413.81</v>
      </c>
      <c r="H67" s="8">
        <f>SUM(H63:H66)</f>
        <v>220337.93000000002</v>
      </c>
    </row>
    <row r="68" spans="2:9" ht="13.5" thickBot="1" x14ac:dyDescent="0.25"/>
    <row r="69" spans="2:9" ht="13.5" thickBot="1" x14ac:dyDescent="0.25">
      <c r="B69" s="1" t="s">
        <v>53</v>
      </c>
      <c r="D69" s="9">
        <f>+D67+D58+D25+D29</f>
        <v>275188.59999999998</v>
      </c>
      <c r="E69" s="9">
        <f>E10</f>
        <v>275188.59999999998</v>
      </c>
      <c r="F69" s="5"/>
      <c r="H69" s="9">
        <f>+H67+H58+H25+H29</f>
        <v>313173.71000000002</v>
      </c>
      <c r="I69" s="9">
        <f>I10</f>
        <v>313173.71000000002</v>
      </c>
    </row>
  </sheetData>
  <mergeCells count="6">
    <mergeCell ref="D37:D38"/>
    <mergeCell ref="A3:B3"/>
    <mergeCell ref="D4:E4"/>
    <mergeCell ref="H4:I4"/>
    <mergeCell ref="A1:I1"/>
    <mergeCell ref="H37:H38"/>
  </mergeCells>
  <phoneticPr fontId="5" type="noConversion"/>
  <printOptions horizontalCentered="1"/>
  <pageMargins left="0.15748031496062992" right="0.15748031496062992" top="0.98425196850393704" bottom="0.59055118110236227" header="0.51181102362204722" footer="0.31496062992125984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G49" sqref="G49"/>
    </sheetView>
  </sheetViews>
  <sheetFormatPr defaultRowHeight="12.75" x14ac:dyDescent="0.2"/>
  <cols>
    <col min="1" max="1" width="3.42578125" customWidth="1"/>
    <col min="2" max="2" width="32.140625" bestFit="1" customWidth="1"/>
    <col min="3" max="3" width="16.85546875" style="2" bestFit="1" customWidth="1"/>
    <col min="4" max="4" width="11.7109375" style="2" bestFit="1" customWidth="1"/>
    <col min="5" max="5" width="5.140625" customWidth="1"/>
    <col min="6" max="6" width="11.7109375" bestFit="1" customWidth="1"/>
  </cols>
  <sheetData>
    <row r="1" spans="1:6" ht="15.75" x14ac:dyDescent="0.25">
      <c r="A1" s="36" t="s">
        <v>112</v>
      </c>
      <c r="B1" s="36"/>
      <c r="C1" s="36"/>
      <c r="D1" s="36"/>
      <c r="E1" s="36"/>
      <c r="F1" s="36"/>
    </row>
    <row r="3" spans="1:6" ht="15.75" x14ac:dyDescent="0.25">
      <c r="A3" s="36" t="s">
        <v>0</v>
      </c>
      <c r="B3" s="36"/>
    </row>
    <row r="4" spans="1:6" x14ac:dyDescent="0.2">
      <c r="C4" s="3"/>
      <c r="D4" s="17" t="s">
        <v>111</v>
      </c>
      <c r="F4" s="32" t="s">
        <v>81</v>
      </c>
    </row>
    <row r="5" spans="1:6" x14ac:dyDescent="0.2">
      <c r="B5" s="18" t="s">
        <v>67</v>
      </c>
      <c r="D5" s="7">
        <v>5325</v>
      </c>
      <c r="F5" s="2">
        <v>5325</v>
      </c>
    </row>
    <row r="6" spans="1:6" x14ac:dyDescent="0.2">
      <c r="D6" s="7"/>
      <c r="F6" s="2"/>
    </row>
    <row r="7" spans="1:6" x14ac:dyDescent="0.2">
      <c r="B7" s="40" t="s">
        <v>2</v>
      </c>
      <c r="C7" s="40"/>
      <c r="D7" s="7">
        <v>967.46</v>
      </c>
      <c r="F7" s="2">
        <v>523</v>
      </c>
    </row>
    <row r="8" spans="1:6" x14ac:dyDescent="0.2">
      <c r="B8" s="40" t="s">
        <v>3</v>
      </c>
      <c r="C8" s="40"/>
      <c r="D8" s="7">
        <f>360+3098.94</f>
        <v>3458.94</v>
      </c>
      <c r="F8" s="2">
        <v>3864.63</v>
      </c>
    </row>
    <row r="9" spans="1:6" x14ac:dyDescent="0.2">
      <c r="B9" s="40" t="s">
        <v>4</v>
      </c>
      <c r="C9" s="40"/>
      <c r="D9" s="7">
        <v>5222.8900000000003</v>
      </c>
      <c r="F9" s="2">
        <v>6249.51</v>
      </c>
    </row>
    <row r="10" spans="1:6" x14ac:dyDescent="0.2">
      <c r="B10" s="40" t="s">
        <v>5</v>
      </c>
      <c r="C10" s="40"/>
      <c r="D10" s="7">
        <f>665.21+5117.76</f>
        <v>5782.97</v>
      </c>
      <c r="F10" s="2">
        <f>8020.05+214.89</f>
        <v>8234.94</v>
      </c>
    </row>
    <row r="11" spans="1:6" x14ac:dyDescent="0.2">
      <c r="B11" s="40" t="s">
        <v>6</v>
      </c>
      <c r="C11" s="40"/>
      <c r="D11" s="7">
        <v>4553.09</v>
      </c>
      <c r="F11" s="2">
        <v>6154.13</v>
      </c>
    </row>
    <row r="12" spans="1:6" hidden="1" x14ac:dyDescent="0.2">
      <c r="B12" s="4" t="s">
        <v>54</v>
      </c>
      <c r="C12" s="4"/>
      <c r="D12" s="7">
        <v>0</v>
      </c>
      <c r="F12" s="2">
        <v>0</v>
      </c>
    </row>
    <row r="13" spans="1:6" x14ac:dyDescent="0.2">
      <c r="B13" s="40" t="s">
        <v>7</v>
      </c>
      <c r="C13" s="40"/>
      <c r="D13" s="7">
        <v>1811.99</v>
      </c>
      <c r="F13" s="2">
        <v>2162.4</v>
      </c>
    </row>
    <row r="14" spans="1:6" x14ac:dyDescent="0.2">
      <c r="B14" s="40" t="s">
        <v>8</v>
      </c>
      <c r="C14" s="40"/>
      <c r="D14" s="7">
        <v>4390.13</v>
      </c>
      <c r="F14" s="2">
        <v>6138.41</v>
      </c>
    </row>
    <row r="15" spans="1:6" x14ac:dyDescent="0.2">
      <c r="B15" s="40" t="s">
        <v>9</v>
      </c>
      <c r="C15" s="40"/>
      <c r="D15" s="7">
        <v>1845.88</v>
      </c>
      <c r="F15" s="2">
        <v>1708.5</v>
      </c>
    </row>
    <row r="16" spans="1:6" hidden="1" x14ac:dyDescent="0.2">
      <c r="B16" s="40" t="s">
        <v>10</v>
      </c>
      <c r="C16" s="40"/>
      <c r="D16" s="7">
        <v>0</v>
      </c>
      <c r="F16" s="2">
        <v>0</v>
      </c>
    </row>
    <row r="17" spans="2:6" x14ac:dyDescent="0.2">
      <c r="B17" s="4" t="s">
        <v>57</v>
      </c>
      <c r="C17" s="4"/>
      <c r="D17" s="7">
        <v>0</v>
      </c>
      <c r="F17" s="2">
        <v>13648.03</v>
      </c>
    </row>
    <row r="18" spans="2:6" hidden="1" x14ac:dyDescent="0.2">
      <c r="B18" s="40" t="s">
        <v>56</v>
      </c>
      <c r="C18" s="40"/>
      <c r="D18" s="7">
        <v>0</v>
      </c>
      <c r="F18" s="2">
        <v>0</v>
      </c>
    </row>
    <row r="19" spans="2:6" x14ac:dyDescent="0.2">
      <c r="B19" s="40" t="s">
        <v>55</v>
      </c>
      <c r="C19" s="40"/>
      <c r="D19" s="7">
        <v>4506.46</v>
      </c>
      <c r="F19" s="2">
        <v>7154.05</v>
      </c>
    </row>
    <row r="20" spans="2:6" x14ac:dyDescent="0.2">
      <c r="B20" s="40" t="s">
        <v>75</v>
      </c>
      <c r="C20" s="40"/>
      <c r="D20" s="7">
        <v>5188.6499999999996</v>
      </c>
      <c r="F20" s="2">
        <v>0</v>
      </c>
    </row>
    <row r="21" spans="2:6" x14ac:dyDescent="0.2">
      <c r="B21" s="40" t="s">
        <v>76</v>
      </c>
      <c r="C21" s="40"/>
      <c r="D21" s="7">
        <v>313.18</v>
      </c>
      <c r="F21" s="2">
        <v>196.4</v>
      </c>
    </row>
    <row r="22" spans="2:6" x14ac:dyDescent="0.2">
      <c r="B22" s="4" t="s">
        <v>77</v>
      </c>
      <c r="C22" s="4"/>
      <c r="D22" s="7">
        <v>1073.58</v>
      </c>
      <c r="F22" s="2">
        <v>1020.24</v>
      </c>
    </row>
    <row r="23" spans="2:6" x14ac:dyDescent="0.2">
      <c r="B23" s="4"/>
      <c r="C23" s="4"/>
      <c r="D23" s="7"/>
      <c r="F23" s="2"/>
    </row>
    <row r="24" spans="2:6" x14ac:dyDescent="0.2">
      <c r="B24" s="23" t="s">
        <v>87</v>
      </c>
      <c r="C24" s="4"/>
      <c r="D24" s="7">
        <f>253.89+53.5+1081.84+1286.13+31.8+1273.36</f>
        <v>3980.5200000000004</v>
      </c>
      <c r="F24" s="2">
        <f>215.63+482.08+11.92+714.34+206.71+21.2</f>
        <v>1651.88</v>
      </c>
    </row>
    <row r="25" spans="2:6" x14ac:dyDescent="0.2">
      <c r="B25" s="23" t="s">
        <v>88</v>
      </c>
      <c r="C25" s="4"/>
      <c r="D25" s="7">
        <f>1389.86+247.38+924.96</f>
        <v>2562.1999999999998</v>
      </c>
      <c r="F25" s="2">
        <f>320.84+373.91+917.22</f>
        <v>1611.97</v>
      </c>
    </row>
    <row r="26" spans="2:6" x14ac:dyDescent="0.2">
      <c r="B26" s="4"/>
      <c r="C26" s="4"/>
      <c r="D26" s="7"/>
      <c r="F26" s="2"/>
    </row>
    <row r="27" spans="2:6" hidden="1" x14ac:dyDescent="0.2">
      <c r="B27" s="4" t="s">
        <v>58</v>
      </c>
      <c r="C27" s="4"/>
      <c r="D27" s="7"/>
      <c r="F27" s="2">
        <v>0</v>
      </c>
    </row>
    <row r="28" spans="2:6" hidden="1" x14ac:dyDescent="0.2">
      <c r="D28" s="7"/>
      <c r="F28" s="2"/>
    </row>
    <row r="29" spans="2:6" x14ac:dyDescent="0.2">
      <c r="B29" s="40" t="s">
        <v>11</v>
      </c>
      <c r="C29" s="40"/>
      <c r="D29" s="7">
        <v>755</v>
      </c>
      <c r="F29" s="2">
        <v>204</v>
      </c>
    </row>
    <row r="30" spans="2:6" x14ac:dyDescent="0.2">
      <c r="B30" s="40" t="s">
        <v>12</v>
      </c>
      <c r="C30" s="40"/>
      <c r="D30" s="7">
        <v>2372.5</v>
      </c>
      <c r="F30" s="2">
        <v>2322</v>
      </c>
    </row>
    <row r="31" spans="2:6" x14ac:dyDescent="0.2">
      <c r="B31" s="40" t="s">
        <v>13</v>
      </c>
      <c r="C31" s="40"/>
      <c r="D31" s="7">
        <v>4023</v>
      </c>
      <c r="F31" s="2">
        <v>7227.5</v>
      </c>
    </row>
    <row r="32" spans="2:6" x14ac:dyDescent="0.2">
      <c r="B32" s="40" t="s">
        <v>14</v>
      </c>
      <c r="C32" s="40"/>
      <c r="D32" s="7">
        <v>843.5</v>
      </c>
      <c r="F32" s="2">
        <v>856</v>
      </c>
    </row>
    <row r="33" spans="2:6" x14ac:dyDescent="0.2">
      <c r="B33" s="40" t="s">
        <v>15</v>
      </c>
      <c r="C33" s="40"/>
      <c r="D33" s="7">
        <v>208</v>
      </c>
      <c r="F33" s="2">
        <v>165</v>
      </c>
    </row>
    <row r="34" spans="2:6" x14ac:dyDescent="0.2">
      <c r="B34" s="23" t="s">
        <v>89</v>
      </c>
      <c r="C34" s="4"/>
      <c r="D34" s="7">
        <f>645-20</f>
        <v>625</v>
      </c>
      <c r="F34" s="2">
        <v>0</v>
      </c>
    </row>
    <row r="35" spans="2:6" x14ac:dyDescent="0.2">
      <c r="B35" s="23" t="s">
        <v>84</v>
      </c>
      <c r="C35" s="4"/>
      <c r="D35" s="7">
        <f>13762.5-SUM(D36:D39)-1675</f>
        <v>7157.5</v>
      </c>
      <c r="F35" s="2">
        <f>13224-SUM(F36:F39)-2179.8</f>
        <v>8399.4000000000015</v>
      </c>
    </row>
    <row r="36" spans="2:6" x14ac:dyDescent="0.2">
      <c r="B36" s="23" t="s">
        <v>85</v>
      </c>
      <c r="C36" s="4"/>
      <c r="D36" s="7">
        <v>4190</v>
      </c>
      <c r="F36" s="2">
        <v>1771.2</v>
      </c>
    </row>
    <row r="37" spans="2:6" x14ac:dyDescent="0.2">
      <c r="B37" s="23" t="s">
        <v>94</v>
      </c>
      <c r="C37" s="22"/>
      <c r="D37" s="7">
        <v>0</v>
      </c>
      <c r="F37" s="2">
        <v>46.8</v>
      </c>
    </row>
    <row r="38" spans="2:6" x14ac:dyDescent="0.2">
      <c r="B38" s="23" t="s">
        <v>86</v>
      </c>
      <c r="C38" s="4"/>
      <c r="D38" s="7">
        <v>635</v>
      </c>
      <c r="F38" s="2">
        <v>484.8</v>
      </c>
    </row>
    <row r="39" spans="2:6" x14ac:dyDescent="0.2">
      <c r="B39" s="23" t="s">
        <v>95</v>
      </c>
      <c r="C39" s="22"/>
      <c r="D39" s="7">
        <v>105</v>
      </c>
      <c r="F39" s="2">
        <v>342</v>
      </c>
    </row>
    <row r="40" spans="2:6" x14ac:dyDescent="0.2">
      <c r="D40" s="7"/>
      <c r="F40" s="2"/>
    </row>
    <row r="41" spans="2:6" hidden="1" x14ac:dyDescent="0.2">
      <c r="B41" t="s">
        <v>16</v>
      </c>
      <c r="D41" s="7"/>
      <c r="F41" s="2">
        <v>0</v>
      </c>
    </row>
    <row r="42" spans="2:6" hidden="1" x14ac:dyDescent="0.2">
      <c r="B42" t="s">
        <v>63</v>
      </c>
      <c r="D42" s="7"/>
      <c r="F42" s="2">
        <v>0</v>
      </c>
    </row>
    <row r="43" spans="2:6" x14ac:dyDescent="0.2">
      <c r="B43" t="s">
        <v>17</v>
      </c>
      <c r="D43" s="7">
        <v>8173.68</v>
      </c>
      <c r="F43" s="2">
        <v>7292.96</v>
      </c>
    </row>
    <row r="44" spans="2:6" hidden="1" x14ac:dyDescent="0.2">
      <c r="B44" t="s">
        <v>93</v>
      </c>
      <c r="D44" s="2">
        <v>0</v>
      </c>
      <c r="F44" s="2">
        <v>0</v>
      </c>
    </row>
    <row r="45" spans="2:6" x14ac:dyDescent="0.2">
      <c r="B45" s="11" t="s">
        <v>92</v>
      </c>
      <c r="C45" s="7"/>
      <c r="D45" s="7">
        <v>0</v>
      </c>
      <c r="F45" s="7">
        <v>80</v>
      </c>
    </row>
    <row r="46" spans="2:6" x14ac:dyDescent="0.2">
      <c r="B46" s="11"/>
      <c r="C46" s="7"/>
      <c r="D46" s="7"/>
      <c r="F46" s="7"/>
    </row>
    <row r="47" spans="2:6" x14ac:dyDescent="0.2">
      <c r="B47" s="11"/>
      <c r="C47" s="7"/>
      <c r="D47" s="16">
        <f>SUM(D5:D45)</f>
        <v>80071.12</v>
      </c>
      <c r="F47" s="16">
        <f>SUM(F5:F45)</f>
        <v>94834.75</v>
      </c>
    </row>
  </sheetData>
  <mergeCells count="20">
    <mergeCell ref="B10:C10"/>
    <mergeCell ref="A1:F1"/>
    <mergeCell ref="A3:B3"/>
    <mergeCell ref="B7:C7"/>
    <mergeCell ref="B8:C8"/>
    <mergeCell ref="B9:C9"/>
    <mergeCell ref="B11:C11"/>
    <mergeCell ref="B13:C13"/>
    <mergeCell ref="B14:C14"/>
    <mergeCell ref="B15:C15"/>
    <mergeCell ref="B16:C16"/>
    <mergeCell ref="B33:C33"/>
    <mergeCell ref="B21:C21"/>
    <mergeCell ref="B29:C29"/>
    <mergeCell ref="B30:C30"/>
    <mergeCell ref="B18:C18"/>
    <mergeCell ref="B19:C19"/>
    <mergeCell ref="B20:C20"/>
    <mergeCell ref="B31:C31"/>
    <mergeCell ref="B32:C32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H47" sqref="H47"/>
    </sheetView>
  </sheetViews>
  <sheetFormatPr defaultRowHeight="12.75" x14ac:dyDescent="0.2"/>
  <cols>
    <col min="2" max="2" width="30.85546875" style="11" customWidth="1"/>
    <col min="3" max="3" width="3.28515625" customWidth="1"/>
    <col min="4" max="4" width="11.7109375" style="2" bestFit="1" customWidth="1"/>
    <col min="5" max="5" width="9.140625" style="2"/>
    <col min="6" max="6" width="11.7109375" bestFit="1" customWidth="1"/>
  </cols>
  <sheetData>
    <row r="1" spans="1:6" x14ac:dyDescent="0.2">
      <c r="A1" s="41" t="s">
        <v>112</v>
      </c>
      <c r="B1" s="41"/>
      <c r="C1" s="41"/>
      <c r="D1" s="41"/>
      <c r="E1" s="41"/>
      <c r="F1" s="41"/>
    </row>
    <row r="3" spans="1:6" ht="15.75" x14ac:dyDescent="0.25">
      <c r="A3" s="36" t="s">
        <v>1</v>
      </c>
      <c r="B3" s="36"/>
      <c r="C3" s="36"/>
    </row>
    <row r="4" spans="1:6" x14ac:dyDescent="0.2">
      <c r="D4" s="17" t="s">
        <v>111</v>
      </c>
      <c r="E4" s="3"/>
      <c r="F4" s="32" t="s">
        <v>81</v>
      </c>
    </row>
    <row r="5" spans="1:6" x14ac:dyDescent="0.2">
      <c r="F5" s="2"/>
    </row>
    <row r="6" spans="1:6" x14ac:dyDescent="0.2">
      <c r="B6" s="11" t="s">
        <v>59</v>
      </c>
      <c r="D6" s="2">
        <v>5000</v>
      </c>
      <c r="F6" s="2">
        <v>5000</v>
      </c>
    </row>
    <row r="7" spans="1:6" x14ac:dyDescent="0.2">
      <c r="B7" s="11" t="s">
        <v>68</v>
      </c>
      <c r="D7" s="7">
        <v>2925.41</v>
      </c>
      <c r="F7" s="2">
        <f>2500+475.47</f>
        <v>2975.4700000000003</v>
      </c>
    </row>
    <row r="8" spans="1:6" x14ac:dyDescent="0.2">
      <c r="B8" s="11" t="s">
        <v>60</v>
      </c>
      <c r="D8" s="2">
        <f>783.41+195.51</f>
        <v>978.92</v>
      </c>
      <c r="F8" s="2">
        <f>76.75+147.84+578.4+734.2</f>
        <v>1537.19</v>
      </c>
    </row>
    <row r="9" spans="1:6" x14ac:dyDescent="0.2">
      <c r="B9" s="11" t="s">
        <v>69</v>
      </c>
      <c r="D9" s="2">
        <v>4212.1400000000003</v>
      </c>
      <c r="F9" s="2">
        <v>0</v>
      </c>
    </row>
    <row r="10" spans="1:6" x14ac:dyDescent="0.2">
      <c r="B10" s="11" t="s">
        <v>18</v>
      </c>
      <c r="D10" s="2">
        <f>-155.11+295.49</f>
        <v>140.38</v>
      </c>
      <c r="F10" s="2">
        <v>572.55999999999995</v>
      </c>
    </row>
    <row r="11" spans="1:6" x14ac:dyDescent="0.2">
      <c r="B11" s="11" t="s">
        <v>19</v>
      </c>
      <c r="D11" s="7">
        <f>29497.32</f>
        <v>29497.32</v>
      </c>
      <c r="F11" s="2">
        <v>9874.33</v>
      </c>
    </row>
    <row r="12" spans="1:6" x14ac:dyDescent="0.2">
      <c r="F12" s="2"/>
    </row>
    <row r="13" spans="1:6" x14ac:dyDescent="0.2">
      <c r="B13" s="11" t="s">
        <v>20</v>
      </c>
      <c r="D13" s="2">
        <v>516.9</v>
      </c>
      <c r="F13" s="2">
        <f>121.9+395.2</f>
        <v>517.1</v>
      </c>
    </row>
    <row r="14" spans="1:6" x14ac:dyDescent="0.2">
      <c r="B14" s="11" t="s">
        <v>21</v>
      </c>
      <c r="D14" s="2">
        <v>166.3</v>
      </c>
      <c r="F14" s="2">
        <v>50.6</v>
      </c>
    </row>
    <row r="15" spans="1:6" x14ac:dyDescent="0.2">
      <c r="F15" s="2"/>
    </row>
    <row r="16" spans="1:6" x14ac:dyDescent="0.2">
      <c r="B16" s="11" t="s">
        <v>22</v>
      </c>
      <c r="D16" s="2">
        <v>7612.75</v>
      </c>
      <c r="F16" s="2">
        <f>30+83.25+195.75+495+1275+472.5+837+2484+1120.5+2343.75+292.5+90</f>
        <v>9719.25</v>
      </c>
    </row>
    <row r="17" spans="2:6" x14ac:dyDescent="0.2">
      <c r="B17" s="12" t="s">
        <v>82</v>
      </c>
      <c r="D17" s="7">
        <f>5.25+24+1056+247.5+31.5+1197+1575</f>
        <v>4136.25</v>
      </c>
      <c r="F17" s="2">
        <f>892.5+499.5+202.5+20</f>
        <v>1614.5</v>
      </c>
    </row>
    <row r="18" spans="2:6" x14ac:dyDescent="0.2">
      <c r="B18" s="12" t="s">
        <v>83</v>
      </c>
      <c r="D18" s="7">
        <f>152.25+1794</f>
        <v>1946.25</v>
      </c>
      <c r="F18" s="2">
        <v>1627.5</v>
      </c>
    </row>
    <row r="19" spans="2:6" x14ac:dyDescent="0.2">
      <c r="F19" s="2"/>
    </row>
    <row r="20" spans="2:6" x14ac:dyDescent="0.2">
      <c r="B20" s="12" t="s">
        <v>90</v>
      </c>
      <c r="D20" s="2">
        <v>326.01</v>
      </c>
      <c r="F20" s="2">
        <v>800</v>
      </c>
    </row>
    <row r="21" spans="2:6" hidden="1" x14ac:dyDescent="0.2">
      <c r="B21" s="11" t="s">
        <v>73</v>
      </c>
      <c r="D21" s="2">
        <v>0</v>
      </c>
      <c r="F21" s="2">
        <v>0</v>
      </c>
    </row>
    <row r="22" spans="2:6" x14ac:dyDescent="0.2">
      <c r="B22" s="11" t="s">
        <v>23</v>
      </c>
      <c r="D22" s="7">
        <v>233.64</v>
      </c>
      <c r="F22" s="2">
        <v>233.64</v>
      </c>
    </row>
    <row r="23" spans="2:6" x14ac:dyDescent="0.2">
      <c r="B23" s="12" t="s">
        <v>40</v>
      </c>
      <c r="D23" s="2">
        <v>12116.43</v>
      </c>
      <c r="F23" s="2">
        <v>6325</v>
      </c>
    </row>
    <row r="24" spans="2:6" x14ac:dyDescent="0.2">
      <c r="B24" s="11" t="s">
        <v>24</v>
      </c>
      <c r="D24" s="2">
        <f>528.29+1602.21</f>
        <v>2130.5</v>
      </c>
      <c r="F24" s="2">
        <v>1221.8900000000001</v>
      </c>
    </row>
    <row r="25" spans="2:6" x14ac:dyDescent="0.2">
      <c r="B25" s="13" t="s">
        <v>128</v>
      </c>
      <c r="D25" s="2">
        <f>22722.62+1221.95+50+2640</f>
        <v>26634.57</v>
      </c>
      <c r="F25" s="2">
        <f>11456.41+714</f>
        <v>12170.41</v>
      </c>
    </row>
    <row r="26" spans="2:6" x14ac:dyDescent="0.2">
      <c r="B26" s="13" t="s">
        <v>126</v>
      </c>
      <c r="D26" s="2">
        <v>2063.0300000000002</v>
      </c>
      <c r="F26" s="2">
        <v>0</v>
      </c>
    </row>
    <row r="27" spans="2:6" x14ac:dyDescent="0.2">
      <c r="B27" s="11" t="s">
        <v>25</v>
      </c>
      <c r="D27" s="2">
        <v>403.78</v>
      </c>
      <c r="F27" s="2">
        <v>68.94</v>
      </c>
    </row>
    <row r="28" spans="2:6" x14ac:dyDescent="0.2">
      <c r="B28" s="11" t="s">
        <v>91</v>
      </c>
      <c r="D28" s="2">
        <v>-295.49</v>
      </c>
      <c r="F28" s="2">
        <v>273</v>
      </c>
    </row>
    <row r="29" spans="2:6" x14ac:dyDescent="0.2">
      <c r="B29" s="13" t="s">
        <v>26</v>
      </c>
      <c r="C29" s="13"/>
      <c r="D29" s="14">
        <v>0</v>
      </c>
      <c r="F29" s="14">
        <v>500.64</v>
      </c>
    </row>
    <row r="30" spans="2:6" x14ac:dyDescent="0.2">
      <c r="B30" s="11" t="s">
        <v>61</v>
      </c>
      <c r="D30" s="2">
        <v>0</v>
      </c>
      <c r="F30" s="2">
        <v>266.04000000000002</v>
      </c>
    </row>
    <row r="31" spans="2:6" x14ac:dyDescent="0.2">
      <c r="B31" s="11" t="s">
        <v>27</v>
      </c>
      <c r="D31" s="2">
        <v>653.39</v>
      </c>
      <c r="F31" s="2">
        <v>526.80999999999995</v>
      </c>
    </row>
    <row r="32" spans="2:6" x14ac:dyDescent="0.2">
      <c r="B32" s="13" t="s">
        <v>127</v>
      </c>
      <c r="D32" s="2">
        <v>16552.75</v>
      </c>
      <c r="F32" s="2">
        <v>13777.22</v>
      </c>
    </row>
    <row r="33" spans="2:6" x14ac:dyDescent="0.2">
      <c r="B33" s="11" t="s">
        <v>74</v>
      </c>
      <c r="D33" s="2">
        <v>105</v>
      </c>
      <c r="F33" s="2">
        <v>342</v>
      </c>
    </row>
    <row r="34" spans="2:6" x14ac:dyDescent="0.2">
      <c r="B34" s="11" t="s">
        <v>62</v>
      </c>
      <c r="F34" s="2">
        <v>-199.04</v>
      </c>
    </row>
    <row r="35" spans="2:6" x14ac:dyDescent="0.2">
      <c r="F35" s="2"/>
    </row>
    <row r="36" spans="2:6" x14ac:dyDescent="0.2">
      <c r="D36" s="15">
        <f>SUM(D6:D34)</f>
        <v>118056.23000000001</v>
      </c>
      <c r="F36" s="15">
        <f>SUM(F6:F34)</f>
        <v>69795.05</v>
      </c>
    </row>
    <row r="37" spans="2:6" x14ac:dyDescent="0.2">
      <c r="B37" s="11" t="s">
        <v>28</v>
      </c>
      <c r="D37" s="7">
        <f>+'P &amp; L Income'!D47-'P &amp; L Expenditure'!D36</f>
        <v>-37985.110000000015</v>
      </c>
      <c r="F37" s="7">
        <v>25039.7</v>
      </c>
    </row>
    <row r="38" spans="2:6" x14ac:dyDescent="0.2">
      <c r="D38" s="7"/>
      <c r="F38" s="7"/>
    </row>
    <row r="39" spans="2:6" x14ac:dyDescent="0.2">
      <c r="D39" s="16">
        <f>+D36+D37</f>
        <v>80071.12</v>
      </c>
      <c r="F39" s="16">
        <f>+F36+F37</f>
        <v>94834.75</v>
      </c>
    </row>
  </sheetData>
  <mergeCells count="2">
    <mergeCell ref="A3:C3"/>
    <mergeCell ref="A1:F1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N26" sqref="N26"/>
    </sheetView>
  </sheetViews>
  <sheetFormatPr defaultRowHeight="12.75" x14ac:dyDescent="0.2"/>
  <cols>
    <col min="1" max="1" width="23.85546875" bestFit="1" customWidth="1"/>
    <col min="2" max="2" width="2.85546875" customWidth="1"/>
    <col min="3" max="3" width="9.7109375" bestFit="1" customWidth="1"/>
    <col min="4" max="4" width="3.7109375" customWidth="1"/>
    <col min="6" max="6" width="3" customWidth="1"/>
    <col min="7" max="7" width="9.7109375" bestFit="1" customWidth="1"/>
    <col min="8" max="8" width="2.42578125" customWidth="1"/>
    <col min="9" max="9" width="11.28515625" customWidth="1"/>
  </cols>
  <sheetData>
    <row r="1" spans="1:9" ht="15.75" x14ac:dyDescent="0.25">
      <c r="A1" s="36" t="s">
        <v>131</v>
      </c>
      <c r="B1" s="36"/>
      <c r="C1" s="36"/>
      <c r="D1" s="36"/>
      <c r="E1" s="36"/>
      <c r="F1" s="36"/>
      <c r="G1" s="36"/>
      <c r="H1" s="36"/>
      <c r="I1" s="36"/>
    </row>
    <row r="4" spans="1:9" x14ac:dyDescent="0.2">
      <c r="C4" s="25" t="s">
        <v>98</v>
      </c>
      <c r="D4" s="25"/>
      <c r="E4" s="25" t="s">
        <v>99</v>
      </c>
      <c r="F4" s="25"/>
      <c r="G4" s="25" t="s">
        <v>100</v>
      </c>
      <c r="H4" s="25"/>
      <c r="I4" s="25" t="s">
        <v>101</v>
      </c>
    </row>
    <row r="6" spans="1:9" x14ac:dyDescent="0.2">
      <c r="A6" s="18" t="s">
        <v>102</v>
      </c>
      <c r="C6" s="29">
        <v>2952</v>
      </c>
      <c r="D6" s="29"/>
      <c r="E6" s="29">
        <v>78</v>
      </c>
      <c r="F6" s="29"/>
      <c r="G6" s="29">
        <v>808</v>
      </c>
      <c r="H6" s="29"/>
      <c r="I6" s="29">
        <v>570</v>
      </c>
    </row>
    <row r="7" spans="1:9" x14ac:dyDescent="0.2">
      <c r="A7" s="18" t="s">
        <v>105</v>
      </c>
      <c r="C7" s="29">
        <v>58</v>
      </c>
      <c r="D7" s="29"/>
      <c r="E7" s="29">
        <v>1</v>
      </c>
      <c r="F7" s="29"/>
      <c r="G7" s="29">
        <v>33</v>
      </c>
      <c r="H7" s="29"/>
      <c r="I7" s="29">
        <v>10</v>
      </c>
    </row>
    <row r="8" spans="1:9" x14ac:dyDescent="0.2">
      <c r="A8" s="18" t="s">
        <v>106</v>
      </c>
      <c r="C8" s="29">
        <v>173</v>
      </c>
      <c r="D8" s="29"/>
      <c r="E8" s="27" t="s">
        <v>104</v>
      </c>
      <c r="F8" s="29"/>
      <c r="G8" s="29">
        <v>217</v>
      </c>
      <c r="H8" s="29"/>
      <c r="I8" s="27" t="s">
        <v>104</v>
      </c>
    </row>
    <row r="10" spans="1:9" x14ac:dyDescent="0.2">
      <c r="A10" s="18" t="s">
        <v>108</v>
      </c>
      <c r="C10" s="26">
        <v>1651.88</v>
      </c>
      <c r="D10" s="26"/>
      <c r="E10" s="27" t="s">
        <v>104</v>
      </c>
      <c r="F10" s="26"/>
      <c r="G10" s="26">
        <v>1611.97</v>
      </c>
      <c r="H10" s="26"/>
      <c r="I10" s="27" t="s">
        <v>104</v>
      </c>
    </row>
    <row r="11" spans="1:9" x14ac:dyDescent="0.2">
      <c r="A11" s="18" t="s">
        <v>103</v>
      </c>
      <c r="C11" s="26">
        <v>1614.5</v>
      </c>
      <c r="D11" s="26"/>
      <c r="E11" s="27" t="s">
        <v>104</v>
      </c>
      <c r="F11" s="26"/>
      <c r="G11" s="26">
        <v>1627.5</v>
      </c>
      <c r="H11" s="26"/>
      <c r="I11" s="27" t="s">
        <v>104</v>
      </c>
    </row>
    <row r="12" spans="1:9" x14ac:dyDescent="0.2">
      <c r="C12" s="28">
        <f>+C10-C11</f>
        <v>37.380000000000109</v>
      </c>
      <c r="D12" s="26"/>
      <c r="E12" s="26"/>
      <c r="F12" s="26"/>
      <c r="G12" s="28">
        <f>+G10-G11</f>
        <v>-15.529999999999973</v>
      </c>
      <c r="H12" s="26"/>
      <c r="I12" s="26"/>
    </row>
    <row r="14" spans="1:9" x14ac:dyDescent="0.2">
      <c r="B14" s="30" t="s">
        <v>107</v>
      </c>
    </row>
    <row r="18" spans="1:9" ht="15.75" x14ac:dyDescent="0.25">
      <c r="A18" s="36" t="s">
        <v>129</v>
      </c>
      <c r="B18" s="36"/>
      <c r="C18" s="36"/>
      <c r="D18" s="36"/>
      <c r="E18" s="36"/>
      <c r="F18" s="36"/>
      <c r="G18" s="36"/>
      <c r="H18" s="36"/>
      <c r="I18" s="36"/>
    </row>
    <row r="21" spans="1:9" x14ac:dyDescent="0.2">
      <c r="C21" s="25" t="s">
        <v>98</v>
      </c>
      <c r="D21" s="25"/>
      <c r="E21" s="25" t="s">
        <v>99</v>
      </c>
      <c r="F21" s="25"/>
      <c r="G21" s="25" t="s">
        <v>100</v>
      </c>
      <c r="H21" s="25"/>
      <c r="I21" s="25" t="s">
        <v>101</v>
      </c>
    </row>
    <row r="23" spans="1:9" x14ac:dyDescent="0.2">
      <c r="A23" s="18" t="s">
        <v>102</v>
      </c>
      <c r="C23" s="29">
        <v>8380</v>
      </c>
      <c r="D23" s="29"/>
      <c r="E23" s="29"/>
      <c r="F23" s="29"/>
      <c r="G23" s="29">
        <v>1270</v>
      </c>
      <c r="H23" s="29"/>
      <c r="I23" s="29">
        <v>210</v>
      </c>
    </row>
    <row r="24" spans="1:9" x14ac:dyDescent="0.2">
      <c r="A24" s="18" t="s">
        <v>105</v>
      </c>
      <c r="C24" s="29">
        <v>160</v>
      </c>
      <c r="D24" s="29"/>
      <c r="E24" s="29"/>
      <c r="F24" s="29"/>
      <c r="G24" s="29">
        <v>50</v>
      </c>
      <c r="H24" s="29"/>
      <c r="I24" s="29">
        <v>10</v>
      </c>
    </row>
    <row r="25" spans="1:9" x14ac:dyDescent="0.2">
      <c r="A25" s="18" t="s">
        <v>106</v>
      </c>
      <c r="C25" s="29">
        <v>346</v>
      </c>
      <c r="D25" s="29"/>
      <c r="E25" s="27" t="s">
        <v>104</v>
      </c>
      <c r="F25" s="29"/>
      <c r="G25" s="29">
        <v>299</v>
      </c>
      <c r="H25" s="29"/>
      <c r="I25" s="27" t="s">
        <v>104</v>
      </c>
    </row>
    <row r="27" spans="1:9" x14ac:dyDescent="0.2">
      <c r="A27" s="18" t="s">
        <v>108</v>
      </c>
      <c r="C27" s="26">
        <v>3980.52</v>
      </c>
      <c r="D27" s="26"/>
      <c r="E27" s="27" t="s">
        <v>104</v>
      </c>
      <c r="F27" s="26"/>
      <c r="G27" s="26">
        <v>2562.1999999999998</v>
      </c>
      <c r="H27" s="26"/>
      <c r="I27" s="27" t="s">
        <v>104</v>
      </c>
    </row>
    <row r="28" spans="1:9" x14ac:dyDescent="0.2">
      <c r="A28" s="18" t="s">
        <v>103</v>
      </c>
      <c r="C28" s="26">
        <v>4136.25</v>
      </c>
      <c r="D28" s="26"/>
      <c r="E28" s="27" t="s">
        <v>104</v>
      </c>
      <c r="F28" s="26"/>
      <c r="G28" s="26">
        <v>1946.25</v>
      </c>
      <c r="H28" s="26"/>
      <c r="I28" s="27" t="s">
        <v>104</v>
      </c>
    </row>
    <row r="29" spans="1:9" x14ac:dyDescent="0.2">
      <c r="C29" s="28">
        <f>+C27-C28</f>
        <v>-155.73000000000002</v>
      </c>
      <c r="D29" s="26"/>
      <c r="E29" s="26"/>
      <c r="F29" s="26"/>
      <c r="G29" s="28">
        <f>+G27-G28</f>
        <v>615.94999999999982</v>
      </c>
      <c r="H29" s="26"/>
      <c r="I29" s="26"/>
    </row>
    <row r="31" spans="1:9" x14ac:dyDescent="0.2">
      <c r="B31" s="30" t="s">
        <v>107</v>
      </c>
    </row>
  </sheetData>
  <mergeCells count="2">
    <mergeCell ref="A1:I1"/>
    <mergeCell ref="A18:I18"/>
  </mergeCells>
  <pageMargins left="0.11811023622047245" right="0.11811023622047245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</vt:lpstr>
      <vt:lpstr>P &amp; L Income</vt:lpstr>
      <vt:lpstr>P &amp; L Expenditure</vt:lpstr>
      <vt:lpstr>Zones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Pyrich</dc:creator>
  <cp:lastModifiedBy>George</cp:lastModifiedBy>
  <cp:lastPrinted>2015-06-14T09:34:44Z</cp:lastPrinted>
  <dcterms:created xsi:type="dcterms:W3CDTF">2010-05-23T14:07:01Z</dcterms:created>
  <dcterms:modified xsi:type="dcterms:W3CDTF">2015-06-28T13:34:11Z</dcterms:modified>
</cp:coreProperties>
</file>